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9" yWindow="65400" windowWidth="13164" windowHeight="11765" tabRatio="698" firstSheet="1" activeTab="11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грудень" sheetId="12" r:id="rId12"/>
    <sheet name="Лист1" sheetId="13" r:id="rId13"/>
  </sheets>
  <definedNames>
    <definedName name="_xlnm.Print_Area" localSheetId="2">'бер'!$A$1:$AG$99</definedName>
    <definedName name="_xlnm.Print_Area" localSheetId="8">'вер'!$A$1:$AG$99</definedName>
    <definedName name="_xlnm.Print_Area" localSheetId="11">'грудень'!$A$1:$AG$99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<sst xmlns="http://schemas.openxmlformats.org/spreadsheetml/2006/main" count="1248" uniqueCount="77">
  <si>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</si>
  <si>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</si>
  <si>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</si>
  <si>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</si>
  <si>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</si>
  <si>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</si>
  <si>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</si>
  <si>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</si>
  <si>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</si>
  <si>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</si>
  <si>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</si>
  <si>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</si>
  <si>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</si>
  <si>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</si>
  <si>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</si>
  <si>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</si>
  <si>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</si>
  <si>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</si>
  <si>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</si>
  <si>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</si>
  <si>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</si>
  <si>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</si>
  <si>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</si>
  <si>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</si>
  <si>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</si>
  <si>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</si>
  <si>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</si>
  <si>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</si>
  <si>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</si>
  <si>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</si>
  <si>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</si>
  <si>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</si>
  <si>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</si>
  <si>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</si>
  <si>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</si>
  <si>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</si>
  <si>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</si>
  <si>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</si>
  <si>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</si>
  <si>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</si>
  <si>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</si>
  <si>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</si>
  <si>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</si>
  <si>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</si>
  <si>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</si>
  <si>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</si>
  <si>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</si>
  <si>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</si>
  <si>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</si>
  <si>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</si>
  <si>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</si>
  <si>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</si>
  <si>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</si>
  <si>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</si>
  <si>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</si>
  <si>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</si>
  <si>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</si>
  <si>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</si>
  <si>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</si>
  <si>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</si>
  <si>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</si>
  <si>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</si>
  <si>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</si>
  <si>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</si>
  <si>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</si>
  <si>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</si>
  <si>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</si>
  <si>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</si>
  <si>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</si>
  <si>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</si>
  <si>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</si>
  <si>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</si>
  <si>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</si>
  <si>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</si>
  <si>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</si>
  <si>
    <t>по міському бюджету м.Черкаси у ГРУДНІ 2017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</si>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</sst>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64" sqref="X64:Y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7" sqref="L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8">
        <v>28</v>
      </c>
      <c r="W4" s="8">
        <v>29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21603.1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49066.90000000001</v>
      </c>
      <c r="C8" s="40">
        <v>20903.669999999984</v>
      </c>
      <c r="D8" s="43">
        <v>13389.2</v>
      </c>
      <c r="E8" s="55">
        <v>5785.2</v>
      </c>
      <c r="F8" s="55">
        <v>2073.9</v>
      </c>
      <c r="G8" s="55">
        <v>4638.2</v>
      </c>
      <c r="H8" s="55">
        <v>5209.6</v>
      </c>
      <c r="I8" s="55">
        <v>8067.5</v>
      </c>
      <c r="J8" s="56">
        <v>5644.5</v>
      </c>
      <c r="K8" s="55">
        <v>2092</v>
      </c>
      <c r="L8" s="55">
        <v>2166.8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165178.40999999997</v>
      </c>
      <c r="C9" s="24">
        <f t="shared" si="0"/>
        <v>87709.34909999999</v>
      </c>
      <c r="D9" s="24">
        <f t="shared" si="0"/>
        <v>1079.7</v>
      </c>
      <c r="E9" s="24">
        <f t="shared" si="0"/>
        <v>5672.369999999999</v>
      </c>
      <c r="F9" s="24">
        <f t="shared" si="0"/>
        <v>3145.1</v>
      </c>
      <c r="G9" s="24">
        <f t="shared" si="0"/>
        <v>7842.199999999999</v>
      </c>
      <c r="H9" s="24">
        <f>H10+H15+H24+H33+H47+H52+H54+H61+H62+H71+H72+H88+H76+H81+H83+H82+H69+H89+H90+H91+H70+H40+H92</f>
        <v>7923.299999999999</v>
      </c>
      <c r="I9" s="24">
        <f t="shared" si="0"/>
        <v>9180.3</v>
      </c>
      <c r="J9" s="24">
        <f t="shared" si="0"/>
        <v>11723.400000000001</v>
      </c>
      <c r="K9" s="24">
        <f t="shared" si="0"/>
        <v>12717.300000000001</v>
      </c>
      <c r="L9" s="24">
        <f t="shared" si="0"/>
        <v>29405.599999999995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88689.26999999999</v>
      </c>
      <c r="AG9" s="50">
        <f>AG10+AG15+AG24+AG33+AG47+AG52+AG54+AG61+AG62+AG71+AG72+AG76+AG88+AG81+AG83+AG82+AG69+AG89+AG91+AG90+AG70+AG40+AG92</f>
        <v>164198.4891</v>
      </c>
      <c r="AH9" s="49"/>
      <c r="AI9" s="49"/>
    </row>
    <row r="10" spans="1:33" s="87" customFormat="1" ht="15">
      <c r="A10" s="84" t="s">
        <v>4</v>
      </c>
      <c r="B10" s="85">
        <v>11054.300000000017</v>
      </c>
      <c r="C10" s="85">
        <v>9623.082099999996</v>
      </c>
      <c r="D10" s="85"/>
      <c r="E10" s="85">
        <v>105.8</v>
      </c>
      <c r="F10" s="85">
        <v>59.7</v>
      </c>
      <c r="G10" s="85">
        <v>55.8</v>
      </c>
      <c r="H10" s="85">
        <v>883.4</v>
      </c>
      <c r="I10" s="85">
        <v>158.4</v>
      </c>
      <c r="J10" s="86">
        <v>171.4</v>
      </c>
      <c r="K10" s="85">
        <v>32.9</v>
      </c>
      <c r="L10" s="85">
        <f>6448.5+12.2</f>
        <v>6460.7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7928.1</v>
      </c>
      <c r="AG10" s="85">
        <f>B10+C10-AF10</f>
        <v>12749.282100000013</v>
      </c>
    </row>
    <row r="11" spans="1:33" s="87" customFormat="1" ht="15">
      <c r="A11" s="88" t="s">
        <v>5</v>
      </c>
      <c r="B11" s="86">
        <v>10415.899999999994</v>
      </c>
      <c r="C11" s="85">
        <v>7407.699999999997</v>
      </c>
      <c r="D11" s="85"/>
      <c r="E11" s="85">
        <v>33</v>
      </c>
      <c r="F11" s="85">
        <v>50.6</v>
      </c>
      <c r="G11" s="85">
        <v>41.7</v>
      </c>
      <c r="H11" s="85">
        <v>864.1</v>
      </c>
      <c r="I11" s="85"/>
      <c r="J11" s="85">
        <v>151.6</v>
      </c>
      <c r="K11" s="85">
        <v>13.8</v>
      </c>
      <c r="L11" s="85">
        <f>6376.4+12.2</f>
        <v>6388.599999999999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7543.4</v>
      </c>
      <c r="AG11" s="85">
        <f>B11+C11-AF11</f>
        <v>10280.199999999992</v>
      </c>
    </row>
    <row r="12" spans="1:33" s="87" customFormat="1" ht="15">
      <c r="A12" s="88" t="s">
        <v>2</v>
      </c>
      <c r="B12" s="86">
        <v>327.0999999999999</v>
      </c>
      <c r="C12" s="85">
        <v>415.3999999999999</v>
      </c>
      <c r="D12" s="85"/>
      <c r="E12" s="85">
        <v>9.8</v>
      </c>
      <c r="F12" s="85"/>
      <c r="G12" s="85"/>
      <c r="H12" s="85"/>
      <c r="I12" s="85">
        <v>28.5</v>
      </c>
      <c r="J12" s="85"/>
      <c r="K12" s="85"/>
      <c r="L12" s="85">
        <v>1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39.3</v>
      </c>
      <c r="AG12" s="85">
        <f>B12+C12-AF12</f>
        <v>703.1999999999998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311.3000000000234</v>
      </c>
      <c r="C14" s="85">
        <f>C10-C11-C12</f>
        <v>1799.982099999999</v>
      </c>
      <c r="D14" s="85">
        <f aca="true" t="shared" si="2" ref="D14:AD14">D10-D11-D12</f>
        <v>0</v>
      </c>
      <c r="E14" s="85">
        <f t="shared" si="2"/>
        <v>63</v>
      </c>
      <c r="F14" s="85">
        <f t="shared" si="2"/>
        <v>9.100000000000001</v>
      </c>
      <c r="G14" s="85">
        <f t="shared" si="2"/>
        <v>14.099999999999994</v>
      </c>
      <c r="H14" s="85">
        <f t="shared" si="2"/>
        <v>19.299999999999955</v>
      </c>
      <c r="I14" s="85">
        <f t="shared" si="2"/>
        <v>129.9</v>
      </c>
      <c r="J14" s="85">
        <f t="shared" si="2"/>
        <v>19.80000000000001</v>
      </c>
      <c r="K14" s="85">
        <f t="shared" si="2"/>
        <v>19.099999999999998</v>
      </c>
      <c r="L14" s="85">
        <f t="shared" si="2"/>
        <v>71.10000000000036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345.4000000000003</v>
      </c>
      <c r="AG14" s="85">
        <f>AG10-AG11-AG12-AG13</f>
        <v>1765.8821000000216</v>
      </c>
    </row>
    <row r="15" spans="1:33" s="87" customFormat="1" ht="15" customHeight="1">
      <c r="A15" s="84" t="s">
        <v>6</v>
      </c>
      <c r="B15" s="89">
        <v>57928.30000000005</v>
      </c>
      <c r="C15" s="85">
        <v>34664.75000000001</v>
      </c>
      <c r="D15" s="90"/>
      <c r="E15" s="90">
        <f>22.9+0.3</f>
        <v>23.2</v>
      </c>
      <c r="F15" s="85">
        <v>2460.1</v>
      </c>
      <c r="G15" s="85">
        <v>406.8</v>
      </c>
      <c r="H15" s="85">
        <v>2483.8</v>
      </c>
      <c r="I15" s="85">
        <v>351.5</v>
      </c>
      <c r="J15" s="85">
        <v>945.2</v>
      </c>
      <c r="K15" s="85">
        <f>484+4.9</f>
        <v>488.9</v>
      </c>
      <c r="L15" s="85">
        <f>9433.8+7959.3</f>
        <v>17393.1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24552.6</v>
      </c>
      <c r="AG15" s="85">
        <f>B15+C15-AF15</f>
        <v>68040.45000000004</v>
      </c>
    </row>
    <row r="16" spans="1:34" s="96" customFormat="1" ht="15" customHeight="1">
      <c r="A16" s="91" t="s">
        <v>38</v>
      </c>
      <c r="B16" s="92">
        <v>21751.29999999999</v>
      </c>
      <c r="C16" s="93">
        <v>15922.400000000001</v>
      </c>
      <c r="D16" s="94"/>
      <c r="E16" s="94">
        <v>0.3</v>
      </c>
      <c r="F16" s="93"/>
      <c r="G16" s="93"/>
      <c r="H16" s="93"/>
      <c r="I16" s="93"/>
      <c r="J16" s="93"/>
      <c r="K16" s="93">
        <v>4.9</v>
      </c>
      <c r="L16" s="93">
        <v>7959.3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7964.5</v>
      </c>
      <c r="AG16" s="94">
        <f aca="true" t="shared" si="3" ref="AG16:AG31">B16+C16-AF16</f>
        <v>29709.19999999999</v>
      </c>
      <c r="AH16" s="95"/>
    </row>
    <row r="17" spans="1:34" s="87" customFormat="1" ht="15">
      <c r="A17" s="88" t="s">
        <v>5</v>
      </c>
      <c r="B17" s="89">
        <v>37703.29999999999</v>
      </c>
      <c r="C17" s="85">
        <v>20019.6</v>
      </c>
      <c r="D17" s="85"/>
      <c r="E17" s="85">
        <v>23.2</v>
      </c>
      <c r="F17" s="85"/>
      <c r="G17" s="85"/>
      <c r="H17" s="85"/>
      <c r="I17" s="85"/>
      <c r="J17" s="85"/>
      <c r="K17" s="85"/>
      <c r="L17" s="85">
        <f>9163.8+7959.3</f>
        <v>17123.1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17146.3</v>
      </c>
      <c r="AG17" s="85">
        <f t="shared" si="3"/>
        <v>40576.59999999999</v>
      </c>
      <c r="AH17" s="97"/>
    </row>
    <row r="18" spans="1:35" s="87" customFormat="1" ht="15">
      <c r="A18" s="88" t="s">
        <v>3</v>
      </c>
      <c r="B18" s="89">
        <v>1</v>
      </c>
      <c r="C18" s="85">
        <v>28.3</v>
      </c>
      <c r="D18" s="85"/>
      <c r="E18" s="85"/>
      <c r="F18" s="85"/>
      <c r="G18" s="85"/>
      <c r="H18" s="85">
        <v>1.2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1.2</v>
      </c>
      <c r="AG18" s="85">
        <f t="shared" si="3"/>
        <v>28.1</v>
      </c>
      <c r="AH18" s="97"/>
      <c r="AI18" s="97"/>
    </row>
    <row r="19" spans="1:33" s="87" customFormat="1" ht="15">
      <c r="A19" s="88" t="s">
        <v>1</v>
      </c>
      <c r="B19" s="89">
        <v>3513.300000000003</v>
      </c>
      <c r="C19" s="85">
        <v>2179.6000000000004</v>
      </c>
      <c r="D19" s="85"/>
      <c r="E19" s="85"/>
      <c r="F19" s="85">
        <v>302.7</v>
      </c>
      <c r="G19" s="85">
        <v>315.4</v>
      </c>
      <c r="H19" s="85">
        <v>681.7</v>
      </c>
      <c r="I19" s="85">
        <v>348.4</v>
      </c>
      <c r="J19" s="85">
        <v>9.6</v>
      </c>
      <c r="K19" s="85">
        <v>187.6</v>
      </c>
      <c r="L19" s="85">
        <v>111.4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1956.7999999999997</v>
      </c>
      <c r="AG19" s="85">
        <f t="shared" si="3"/>
        <v>3736.1000000000035</v>
      </c>
    </row>
    <row r="20" spans="1:33" s="87" customFormat="1" ht="15">
      <c r="A20" s="88" t="s">
        <v>2</v>
      </c>
      <c r="B20" s="85">
        <v>11348.69999999999</v>
      </c>
      <c r="C20" s="85">
        <v>8688.000000000004</v>
      </c>
      <c r="D20" s="85"/>
      <c r="E20" s="85"/>
      <c r="F20" s="85">
        <v>2019.7</v>
      </c>
      <c r="G20" s="85"/>
      <c r="H20" s="85">
        <v>1476.9</v>
      </c>
      <c r="I20" s="85">
        <v>3.1</v>
      </c>
      <c r="J20" s="85">
        <v>360.3</v>
      </c>
      <c r="K20" s="85">
        <v>146.4</v>
      </c>
      <c r="L20" s="85">
        <v>146.2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4152.6</v>
      </c>
      <c r="AG20" s="85">
        <f t="shared" si="3"/>
        <v>15884.099999999993</v>
      </c>
    </row>
    <row r="21" spans="1:33" s="87" customFormat="1" ht="15">
      <c r="A21" s="88" t="s">
        <v>16</v>
      </c>
      <c r="B21" s="85">
        <v>617.2999999999993</v>
      </c>
      <c r="C21" s="85">
        <v>241</v>
      </c>
      <c r="D21" s="85"/>
      <c r="E21" s="85"/>
      <c r="F21" s="85"/>
      <c r="G21" s="85"/>
      <c r="H21" s="85">
        <v>3.8</v>
      </c>
      <c r="I21" s="85"/>
      <c r="J21" s="85"/>
      <c r="K21" s="85">
        <v>5.4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9.2</v>
      </c>
      <c r="AG21" s="85">
        <f t="shared" si="3"/>
        <v>849.0999999999992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4744.700000000066</v>
      </c>
      <c r="C23" s="85">
        <f t="shared" si="4"/>
        <v>3508.2500000000055</v>
      </c>
      <c r="D23" s="85">
        <f t="shared" si="4"/>
        <v>0</v>
      </c>
      <c r="E23" s="85">
        <f t="shared" si="4"/>
        <v>0</v>
      </c>
      <c r="F23" s="85">
        <f t="shared" si="4"/>
        <v>137.70000000000005</v>
      </c>
      <c r="G23" s="85">
        <f t="shared" si="4"/>
        <v>91.40000000000003</v>
      </c>
      <c r="H23" s="85">
        <f t="shared" si="4"/>
        <v>320.2000000000002</v>
      </c>
      <c r="I23" s="85">
        <f t="shared" si="4"/>
        <v>2.2648549702353193E-14</v>
      </c>
      <c r="J23" s="85">
        <f t="shared" si="4"/>
        <v>575.3</v>
      </c>
      <c r="K23" s="85">
        <f t="shared" si="4"/>
        <v>149.49999999999994</v>
      </c>
      <c r="L23" s="85">
        <f t="shared" si="4"/>
        <v>12.400000000000006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1286.5000000000005</v>
      </c>
      <c r="AG23" s="85">
        <f t="shared" si="3"/>
        <v>6966.450000000072</v>
      </c>
    </row>
    <row r="24" spans="1:36" s="87" customFormat="1" ht="15" customHeight="1">
      <c r="A24" s="84" t="s">
        <v>7</v>
      </c>
      <c r="B24" s="85">
        <v>30255.79999999993</v>
      </c>
      <c r="C24" s="85">
        <v>14349.7</v>
      </c>
      <c r="D24" s="85"/>
      <c r="E24" s="85"/>
      <c r="F24" s="85">
        <f>31.2+74.1</f>
        <v>105.3</v>
      </c>
      <c r="G24" s="85">
        <f>1499.1+685.3</f>
        <v>2184.3999999999996</v>
      </c>
      <c r="H24" s="85">
        <v>1.4</v>
      </c>
      <c r="I24" s="85">
        <f>1528.3+498.1</f>
        <v>2026.4</v>
      </c>
      <c r="J24" s="85">
        <f>339.8+5947</f>
        <v>6286.8</v>
      </c>
      <c r="K24" s="85">
        <v>3880.7</v>
      </c>
      <c r="L24" s="85">
        <f>667.4+959.6</f>
        <v>1627</v>
      </c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16112</v>
      </c>
      <c r="AG24" s="85">
        <f t="shared" si="3"/>
        <v>28493.499999999927</v>
      </c>
      <c r="AJ24" s="97"/>
    </row>
    <row r="25" spans="1:34" s="96" customFormat="1" ht="15" customHeight="1">
      <c r="A25" s="91" t="s">
        <v>39</v>
      </c>
      <c r="B25" s="93">
        <v>19856.29999999999</v>
      </c>
      <c r="C25" s="93">
        <v>60.80000000000291</v>
      </c>
      <c r="D25" s="93"/>
      <c r="E25" s="93"/>
      <c r="F25" s="93">
        <v>74.1</v>
      </c>
      <c r="G25" s="93">
        <v>685.3</v>
      </c>
      <c r="H25" s="93">
        <v>1.4</v>
      </c>
      <c r="I25" s="93">
        <v>498.1</v>
      </c>
      <c r="J25" s="93">
        <v>5947</v>
      </c>
      <c r="K25" s="93">
        <v>3880.7</v>
      </c>
      <c r="L25" s="93">
        <v>959.6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12046.199999999999</v>
      </c>
      <c r="AG25" s="94">
        <f t="shared" si="3"/>
        <v>7870.899999999992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30255.79999999993</v>
      </c>
      <c r="C32" s="85">
        <f t="shared" si="5"/>
        <v>14349.7</v>
      </c>
      <c r="D32" s="85">
        <f t="shared" si="5"/>
        <v>0</v>
      </c>
      <c r="E32" s="85">
        <f t="shared" si="5"/>
        <v>0</v>
      </c>
      <c r="F32" s="85">
        <f t="shared" si="5"/>
        <v>105.3</v>
      </c>
      <c r="G32" s="85">
        <f t="shared" si="5"/>
        <v>2184.3999999999996</v>
      </c>
      <c r="H32" s="85">
        <f t="shared" si="5"/>
        <v>1.4</v>
      </c>
      <c r="I32" s="85">
        <f t="shared" si="5"/>
        <v>2026.4</v>
      </c>
      <c r="J32" s="85">
        <f t="shared" si="5"/>
        <v>6286.8</v>
      </c>
      <c r="K32" s="85">
        <f t="shared" si="5"/>
        <v>3880.7</v>
      </c>
      <c r="L32" s="85">
        <f t="shared" si="5"/>
        <v>1627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16112</v>
      </c>
      <c r="AG32" s="85">
        <f>AG24</f>
        <v>28493.499999999927</v>
      </c>
    </row>
    <row r="33" spans="1:33" s="87" customFormat="1" ht="15" customHeight="1">
      <c r="A33" s="84" t="s">
        <v>8</v>
      </c>
      <c r="B33" s="85">
        <v>514.5889999999999</v>
      </c>
      <c r="C33" s="85">
        <v>365.63</v>
      </c>
      <c r="D33" s="85"/>
      <c r="E33" s="85"/>
      <c r="F33" s="85"/>
      <c r="G33" s="85"/>
      <c r="H33" s="85"/>
      <c r="I33" s="85"/>
      <c r="J33" s="85"/>
      <c r="K33" s="85">
        <v>207.2</v>
      </c>
      <c r="L33" s="85">
        <v>79.6</v>
      </c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286.79999999999995</v>
      </c>
      <c r="AG33" s="85">
        <f aca="true" t="shared" si="6" ref="AG33:AG38">B33+C33-AF33</f>
        <v>593.419</v>
      </c>
    </row>
    <row r="34" spans="1:33" s="87" customFormat="1" ht="15">
      <c r="A34" s="88" t="s">
        <v>5</v>
      </c>
      <c r="B34" s="85">
        <v>216.05228000000034</v>
      </c>
      <c r="C34" s="85">
        <v>21.65100000000001</v>
      </c>
      <c r="D34" s="85"/>
      <c r="E34" s="85"/>
      <c r="F34" s="85"/>
      <c r="G34" s="85"/>
      <c r="H34" s="85"/>
      <c r="I34" s="85"/>
      <c r="J34" s="85"/>
      <c r="K34" s="85"/>
      <c r="L34" s="85">
        <v>79.6</v>
      </c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79.6</v>
      </c>
      <c r="AG34" s="85">
        <f t="shared" si="6"/>
        <v>158.10328000000035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73.82447000000002</v>
      </c>
      <c r="C36" s="85">
        <v>45.67100000000001</v>
      </c>
      <c r="D36" s="85"/>
      <c r="E36" s="85"/>
      <c r="F36" s="85"/>
      <c r="G36" s="85"/>
      <c r="H36" s="85"/>
      <c r="I36" s="85"/>
      <c r="J36" s="85"/>
      <c r="K36" s="85">
        <v>6.4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6.4</v>
      </c>
      <c r="AG36" s="85">
        <f t="shared" si="6"/>
        <v>113.09547000000002</v>
      </c>
    </row>
    <row r="37" spans="1:33" s="87" customFormat="1" ht="15">
      <c r="A37" s="88" t="s">
        <v>16</v>
      </c>
      <c r="B37" s="85">
        <v>-0.0420000000001437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258.0579999999998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224.75424999999973</v>
      </c>
      <c r="C39" s="85">
        <f t="shared" si="7"/>
        <v>33.508000000000024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200.79999999999998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200.79999999999998</v>
      </c>
      <c r="AG39" s="85">
        <f>AG33-AG34-AG36-AG38-AG35-AG37</f>
        <v>57.462249999999756</v>
      </c>
    </row>
    <row r="40" spans="1:33" s="87" customFormat="1" ht="15" customHeight="1">
      <c r="A40" s="84" t="s">
        <v>29</v>
      </c>
      <c r="B40" s="85">
        <v>1065.7209999999995</v>
      </c>
      <c r="C40" s="85">
        <v>272.187</v>
      </c>
      <c r="D40" s="85"/>
      <c r="E40" s="85"/>
      <c r="F40" s="85">
        <v>48</v>
      </c>
      <c r="G40" s="85"/>
      <c r="H40" s="85"/>
      <c r="I40" s="85"/>
      <c r="J40" s="85"/>
      <c r="K40" s="85">
        <v>75.1</v>
      </c>
      <c r="L40" s="85">
        <v>326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449.1</v>
      </c>
      <c r="AG40" s="85">
        <f aca="true" t="shared" si="8" ref="AG40:AG45">B40+C40-AF40</f>
        <v>888.8079999999994</v>
      </c>
    </row>
    <row r="41" spans="1:34" s="87" customFormat="1" ht="15">
      <c r="A41" s="88" t="s">
        <v>5</v>
      </c>
      <c r="B41" s="85">
        <v>851.5040000000008</v>
      </c>
      <c r="C41" s="85">
        <v>63.1099999999999</v>
      </c>
      <c r="D41" s="85"/>
      <c r="E41" s="85"/>
      <c r="F41" s="85"/>
      <c r="G41" s="85"/>
      <c r="H41" s="85"/>
      <c r="I41" s="85"/>
      <c r="J41" s="85"/>
      <c r="K41" s="85"/>
      <c r="L41" s="85">
        <v>326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326</v>
      </c>
      <c r="AG41" s="85">
        <f t="shared" si="8"/>
        <v>588.6140000000007</v>
      </c>
      <c r="AH41" s="97"/>
    </row>
    <row r="42" spans="1:33" s="87" customFormat="1" ht="15">
      <c r="A42" s="88" t="s">
        <v>3</v>
      </c>
      <c r="B42" s="85">
        <v>0.020000000000000018</v>
      </c>
      <c r="C42" s="85">
        <v>0.55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0.5700000000000001</v>
      </c>
    </row>
    <row r="43" spans="1:33" s="87" customFormat="1" ht="15">
      <c r="A43" s="88" t="s">
        <v>1</v>
      </c>
      <c r="B43" s="85">
        <v>10.048000000000002</v>
      </c>
      <c r="C43" s="85">
        <v>14.294000000000002</v>
      </c>
      <c r="D43" s="85"/>
      <c r="E43" s="85"/>
      <c r="F43" s="85"/>
      <c r="G43" s="85"/>
      <c r="H43" s="85"/>
      <c r="I43" s="85"/>
      <c r="J43" s="85"/>
      <c r="K43" s="85">
        <v>6.6</v>
      </c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6.6</v>
      </c>
      <c r="AG43" s="85">
        <f t="shared" si="8"/>
        <v>17.742000000000004</v>
      </c>
    </row>
    <row r="44" spans="1:33" s="87" customFormat="1" ht="15">
      <c r="A44" s="88" t="s">
        <v>2</v>
      </c>
      <c r="B44" s="85">
        <v>176.49800000000005</v>
      </c>
      <c r="C44" s="85">
        <v>173.873</v>
      </c>
      <c r="D44" s="85"/>
      <c r="E44" s="85"/>
      <c r="F44" s="85">
        <v>47.8</v>
      </c>
      <c r="G44" s="85"/>
      <c r="H44" s="85"/>
      <c r="I44" s="85"/>
      <c r="J44" s="85"/>
      <c r="K44" s="85">
        <v>45.7</v>
      </c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93.5</v>
      </c>
      <c r="AG44" s="85">
        <f t="shared" si="8"/>
        <v>256.87100000000004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27.650999999998675</v>
      </c>
      <c r="C46" s="85">
        <f t="shared" si="9"/>
        <v>20.3600000000001</v>
      </c>
      <c r="D46" s="85">
        <f t="shared" si="9"/>
        <v>0</v>
      </c>
      <c r="E46" s="85">
        <f t="shared" si="9"/>
        <v>0</v>
      </c>
      <c r="F46" s="85">
        <f t="shared" si="9"/>
        <v>0.20000000000000284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22.799999999999997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</v>
      </c>
      <c r="AG46" s="85">
        <f>AG40-AG41-AG42-AG43-AG44-AG45</f>
        <v>25.01099999999866</v>
      </c>
    </row>
    <row r="47" spans="1:33" s="87" customFormat="1" ht="17.25" customHeight="1">
      <c r="A47" s="84" t="s">
        <v>43</v>
      </c>
      <c r="B47" s="86">
        <v>848.9000000000033</v>
      </c>
      <c r="C47" s="85">
        <v>1473.6</v>
      </c>
      <c r="D47" s="85"/>
      <c r="E47" s="98">
        <v>28.5</v>
      </c>
      <c r="F47" s="98">
        <v>5.4</v>
      </c>
      <c r="G47" s="98"/>
      <c r="H47" s="98">
        <v>45.6</v>
      </c>
      <c r="I47" s="98"/>
      <c r="J47" s="98"/>
      <c r="K47" s="98">
        <v>202.4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281.9</v>
      </c>
      <c r="AG47" s="85">
        <f>B47+C47-AF47</f>
        <v>2040.600000000003</v>
      </c>
    </row>
    <row r="48" spans="1:33" s="87" customFormat="1" ht="15">
      <c r="A48" s="88" t="s">
        <v>5</v>
      </c>
      <c r="B48" s="85">
        <v>0</v>
      </c>
      <c r="C48" s="85">
        <v>21.699999999999996</v>
      </c>
      <c r="D48" s="8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0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v>689.1000000000022</v>
      </c>
      <c r="C49" s="85">
        <f>1241.9-5.3</f>
        <v>1236.6000000000001</v>
      </c>
      <c r="D49" s="85"/>
      <c r="E49" s="85"/>
      <c r="F49" s="85"/>
      <c r="G49" s="85"/>
      <c r="H49" s="85">
        <v>45.6</v>
      </c>
      <c r="I49" s="85"/>
      <c r="J49" s="85"/>
      <c r="K49" s="85">
        <v>202.3</v>
      </c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247.9</v>
      </c>
      <c r="AG49" s="85">
        <f>B49+C49-AF49</f>
        <v>1677.8000000000022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159.8000000000011</v>
      </c>
      <c r="C51" s="85">
        <f>C47-C48-C49</f>
        <v>215.29999999999973</v>
      </c>
      <c r="D51" s="85">
        <f t="shared" si="10"/>
        <v>0</v>
      </c>
      <c r="E51" s="85">
        <f t="shared" si="10"/>
        <v>28.5</v>
      </c>
      <c r="F51" s="85">
        <f t="shared" si="10"/>
        <v>5.4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0.09999999999999432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33.99999999999999</v>
      </c>
      <c r="AG51" s="85">
        <f>AG47-AG49-AG48</f>
        <v>341.1000000000009</v>
      </c>
    </row>
    <row r="52" spans="1:33" s="87" customFormat="1" ht="15" customHeight="1">
      <c r="A52" s="84" t="s">
        <v>0</v>
      </c>
      <c r="B52" s="85">
        <v>6284</v>
      </c>
      <c r="C52" s="85">
        <v>5725.5</v>
      </c>
      <c r="D52" s="85"/>
      <c r="E52" s="85">
        <v>1135.2</v>
      </c>
      <c r="F52" s="85"/>
      <c r="G52" s="85">
        <v>1038.3</v>
      </c>
      <c r="H52" s="85"/>
      <c r="I52" s="85">
        <v>8.1</v>
      </c>
      <c r="J52" s="85">
        <v>83.4</v>
      </c>
      <c r="K52" s="85">
        <v>31.3</v>
      </c>
      <c r="L52" s="85">
        <v>431.4</v>
      </c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2727.7000000000003</v>
      </c>
      <c r="AG52" s="85">
        <f aca="true" t="shared" si="11" ref="AG52:AG59">B52+C52-AF52</f>
        <v>9281.8</v>
      </c>
    </row>
    <row r="53" spans="1:33" s="87" customFormat="1" ht="15" customHeight="1">
      <c r="A53" s="88" t="s">
        <v>2</v>
      </c>
      <c r="B53" s="85">
        <v>1958.9999999999964</v>
      </c>
      <c r="C53" s="85">
        <v>552.3000000000002</v>
      </c>
      <c r="D53" s="85"/>
      <c r="E53" s="85"/>
      <c r="F53" s="85"/>
      <c r="G53" s="85">
        <v>1031.7</v>
      </c>
      <c r="H53" s="85"/>
      <c r="I53" s="85"/>
      <c r="J53" s="85">
        <v>3.7</v>
      </c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1035.4</v>
      </c>
      <c r="AG53" s="85">
        <f t="shared" si="11"/>
        <v>1475.8999999999965</v>
      </c>
    </row>
    <row r="54" spans="1:34" s="87" customFormat="1" ht="15">
      <c r="A54" s="84" t="s">
        <v>9</v>
      </c>
      <c r="B54" s="90">
        <v>5707.9000000000015</v>
      </c>
      <c r="C54" s="85">
        <v>1938.5</v>
      </c>
      <c r="D54" s="85">
        <v>-7</v>
      </c>
      <c r="E54" s="85">
        <v>2.3</v>
      </c>
      <c r="F54" s="85">
        <v>215.2</v>
      </c>
      <c r="G54" s="85">
        <v>199.7</v>
      </c>
      <c r="H54" s="85"/>
      <c r="I54" s="85">
        <v>8.1</v>
      </c>
      <c r="J54" s="85">
        <v>10.3</v>
      </c>
      <c r="K54" s="85">
        <v>302.2</v>
      </c>
      <c r="L54" s="85">
        <v>2180.3</v>
      </c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2911.1000000000004</v>
      </c>
      <c r="AG54" s="85">
        <f t="shared" si="11"/>
        <v>4735.300000000001</v>
      </c>
      <c r="AH54" s="97"/>
    </row>
    <row r="55" spans="1:34" s="87" customFormat="1" ht="15">
      <c r="A55" s="88" t="s">
        <v>5</v>
      </c>
      <c r="B55" s="85">
        <v>4215.399999999994</v>
      </c>
      <c r="C55" s="85">
        <v>535.7999999999993</v>
      </c>
      <c r="D55" s="85">
        <v>-7</v>
      </c>
      <c r="E55" s="85"/>
      <c r="F55" s="85"/>
      <c r="G55" s="85"/>
      <c r="H55" s="85"/>
      <c r="I55" s="85"/>
      <c r="J55" s="85"/>
      <c r="K55" s="85"/>
      <c r="L55" s="85">
        <v>2180.3</v>
      </c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2173.3</v>
      </c>
      <c r="AG55" s="85">
        <f t="shared" si="11"/>
        <v>2577.8999999999933</v>
      </c>
      <c r="AH55" s="97"/>
    </row>
    <row r="56" spans="1:34" s="87" customFormat="1" ht="15" customHeight="1" hidden="1">
      <c r="A56" s="88" t="s">
        <v>1</v>
      </c>
      <c r="B56" s="85">
        <v>0</v>
      </c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491.54367</v>
      </c>
      <c r="C57" s="85">
        <v>668.2</v>
      </c>
      <c r="D57" s="85"/>
      <c r="E57" s="85"/>
      <c r="F57" s="85"/>
      <c r="G57" s="85">
        <v>65.6</v>
      </c>
      <c r="H57" s="85"/>
      <c r="I57" s="85">
        <v>1.7</v>
      </c>
      <c r="J57" s="85"/>
      <c r="K57" s="85">
        <v>198.7</v>
      </c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266</v>
      </c>
      <c r="AG57" s="85">
        <f t="shared" si="11"/>
        <v>893.7436700000001</v>
      </c>
    </row>
    <row r="58" spans="1:33" s="87" customFormat="1" ht="15">
      <c r="A58" s="88" t="s">
        <v>16</v>
      </c>
      <c r="B58" s="86">
        <v>5.099999999999994</v>
      </c>
      <c r="C58" s="85">
        <v>0</v>
      </c>
      <c r="D58" s="85"/>
      <c r="E58" s="85"/>
      <c r="F58" s="85"/>
      <c r="G58" s="85">
        <v>1.2</v>
      </c>
      <c r="H58" s="85"/>
      <c r="I58" s="85">
        <v>3.9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5.1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/>
      <c r="C60" s="85">
        <f aca="true" t="shared" si="12" ref="C60:AD60">C54-C55-C57-C59-C56-C58</f>
        <v>734.5000000000007</v>
      </c>
      <c r="D60" s="85">
        <f t="shared" si="12"/>
        <v>0</v>
      </c>
      <c r="E60" s="85">
        <f t="shared" si="12"/>
        <v>2.3</v>
      </c>
      <c r="F60" s="85">
        <f t="shared" si="12"/>
        <v>215.2</v>
      </c>
      <c r="G60" s="85">
        <f t="shared" si="12"/>
        <v>132.9</v>
      </c>
      <c r="H60" s="85">
        <f t="shared" si="12"/>
        <v>0</v>
      </c>
      <c r="I60" s="85">
        <f t="shared" si="12"/>
        <v>2.4999999999999996</v>
      </c>
      <c r="J60" s="85">
        <f t="shared" si="12"/>
        <v>10.3</v>
      </c>
      <c r="K60" s="85">
        <f t="shared" si="12"/>
        <v>103.5</v>
      </c>
      <c r="L60" s="85">
        <f t="shared" si="12"/>
        <v>0</v>
      </c>
      <c r="M60" s="85">
        <f t="shared" si="12"/>
        <v>0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466.70000000000016</v>
      </c>
      <c r="AG60" s="85">
        <f>AG54-AG55-AG57-AG59-AG56-AG58</f>
        <v>1263.6563300000078</v>
      </c>
    </row>
    <row r="61" spans="1:33" s="87" customFormat="1" ht="15" customHeight="1">
      <c r="A61" s="84" t="s">
        <v>10</v>
      </c>
      <c r="B61" s="85">
        <v>61.000000000000455</v>
      </c>
      <c r="C61" s="85">
        <v>587.9</v>
      </c>
      <c r="D61" s="85"/>
      <c r="E61" s="85">
        <v>5.6</v>
      </c>
      <c r="F61" s="85"/>
      <c r="G61" s="85"/>
      <c r="H61" s="85"/>
      <c r="I61" s="85"/>
      <c r="J61" s="85">
        <v>2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7.6</v>
      </c>
      <c r="AG61" s="85">
        <f aca="true" t="shared" si="14" ref="AG61:AG67">B61+C61-AF61</f>
        <v>641.3000000000004</v>
      </c>
    </row>
    <row r="62" spans="1:33" s="87" customFormat="1" ht="15" customHeight="1">
      <c r="A62" s="84" t="s">
        <v>11</v>
      </c>
      <c r="B62" s="85">
        <v>2360.899999999998</v>
      </c>
      <c r="C62" s="85">
        <v>2060.2</v>
      </c>
      <c r="D62" s="85"/>
      <c r="E62" s="85">
        <v>24.7</v>
      </c>
      <c r="F62" s="85">
        <v>163.6</v>
      </c>
      <c r="G62" s="85">
        <v>0.1</v>
      </c>
      <c r="H62" s="85">
        <v>0.7</v>
      </c>
      <c r="I62" s="85">
        <v>160.2</v>
      </c>
      <c r="J62" s="85"/>
      <c r="K62" s="85">
        <v>186.3</v>
      </c>
      <c r="L62" s="85">
        <v>514.3</v>
      </c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1049.8999999999999</v>
      </c>
      <c r="AG62" s="85">
        <f t="shared" si="14"/>
        <v>3371.199999999998</v>
      </c>
    </row>
    <row r="63" spans="1:34" s="87" customFormat="1" ht="15">
      <c r="A63" s="88" t="s">
        <v>5</v>
      </c>
      <c r="B63" s="85">
        <v>1481.7000000000007</v>
      </c>
      <c r="C63" s="85">
        <v>80.99999999999977</v>
      </c>
      <c r="D63" s="85"/>
      <c r="E63" s="85"/>
      <c r="F63" s="85"/>
      <c r="G63" s="85"/>
      <c r="H63" s="85"/>
      <c r="I63" s="85"/>
      <c r="J63" s="85"/>
      <c r="K63" s="85"/>
      <c r="L63" s="85">
        <v>514.1</v>
      </c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514.1</v>
      </c>
      <c r="AG63" s="85">
        <f t="shared" si="14"/>
        <v>1048.6000000000004</v>
      </c>
      <c r="AH63" s="108"/>
    </row>
    <row r="64" spans="1:34" s="87" customFormat="1" ht="15">
      <c r="A64" s="88" t="s">
        <v>3</v>
      </c>
      <c r="B64" s="85">
        <v>3.25</v>
      </c>
      <c r="C64" s="85">
        <v>3.3999999999999986</v>
      </c>
      <c r="D64" s="85"/>
      <c r="E64" s="85"/>
      <c r="F64" s="85">
        <v>5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5</v>
      </c>
      <c r="AG64" s="85">
        <f t="shared" si="14"/>
        <v>1.6499999999999986</v>
      </c>
      <c r="AH64" s="97"/>
    </row>
    <row r="65" spans="1:34" s="87" customFormat="1" ht="15">
      <c r="A65" s="88" t="s">
        <v>1</v>
      </c>
      <c r="B65" s="85">
        <v>65.90000000000009</v>
      </c>
      <c r="C65" s="85">
        <v>106.59999999999997</v>
      </c>
      <c r="D65" s="85"/>
      <c r="E65" s="85"/>
      <c r="F65" s="85">
        <v>22.3</v>
      </c>
      <c r="G65" s="85"/>
      <c r="H65" s="85"/>
      <c r="I65" s="85">
        <v>11</v>
      </c>
      <c r="J65" s="85"/>
      <c r="K65" s="85">
        <v>2.2</v>
      </c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35.5</v>
      </c>
      <c r="AG65" s="85">
        <f t="shared" si="14"/>
        <v>137.00000000000006</v>
      </c>
      <c r="AH65" s="97"/>
    </row>
    <row r="66" spans="1:33" s="87" customFormat="1" ht="15">
      <c r="A66" s="88" t="s">
        <v>2</v>
      </c>
      <c r="B66" s="85">
        <v>200.78200000000004</v>
      </c>
      <c r="C66" s="85">
        <v>235.60000000000002</v>
      </c>
      <c r="D66" s="85"/>
      <c r="E66" s="85"/>
      <c r="F66" s="85">
        <v>61.2</v>
      </c>
      <c r="G66" s="85"/>
      <c r="H66" s="85"/>
      <c r="I66" s="85">
        <v>15</v>
      </c>
      <c r="J66" s="85"/>
      <c r="K66" s="85">
        <v>13.7</v>
      </c>
      <c r="L66" s="85">
        <v>0.2</v>
      </c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90.10000000000001</v>
      </c>
      <c r="AG66" s="85">
        <f t="shared" si="14"/>
        <v>346.28200000000004</v>
      </c>
    </row>
    <row r="67" spans="1:33" s="87" customFormat="1" ht="15">
      <c r="A67" s="88" t="s">
        <v>16</v>
      </c>
      <c r="B67" s="85">
        <v>49.5379999999999</v>
      </c>
      <c r="C67" s="85">
        <v>529.3000000000001</v>
      </c>
      <c r="D67" s="85"/>
      <c r="E67" s="85"/>
      <c r="F67" s="85">
        <v>40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538.838</v>
      </c>
    </row>
    <row r="68" spans="1:33" s="87" customFormat="1" ht="15">
      <c r="A68" s="88" t="s">
        <v>23</v>
      </c>
      <c r="B68" s="85">
        <f aca="true" t="shared" si="15" ref="B68:AD68">B62-B63-B66-B67-B65-B64</f>
        <v>559.7299999999971</v>
      </c>
      <c r="C68" s="85">
        <f t="shared" si="15"/>
        <v>1104.2999999999997</v>
      </c>
      <c r="D68" s="85">
        <f t="shared" si="15"/>
        <v>0</v>
      </c>
      <c r="E68" s="85">
        <f t="shared" si="15"/>
        <v>24.7</v>
      </c>
      <c r="F68" s="85">
        <f t="shared" si="15"/>
        <v>35.099999999999994</v>
      </c>
      <c r="G68" s="85">
        <f t="shared" si="15"/>
        <v>0.1</v>
      </c>
      <c r="H68" s="85">
        <f t="shared" si="15"/>
        <v>0.7</v>
      </c>
      <c r="I68" s="85">
        <f t="shared" si="15"/>
        <v>134.2</v>
      </c>
      <c r="J68" s="85">
        <f t="shared" si="15"/>
        <v>0</v>
      </c>
      <c r="K68" s="85">
        <f t="shared" si="15"/>
        <v>170.40000000000003</v>
      </c>
      <c r="L68" s="85">
        <f t="shared" si="15"/>
        <v>-6.822320486321587E-14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365.2</v>
      </c>
      <c r="AG68" s="85">
        <f>AG62-AG63-AG66-AG67-AG65-AG64</f>
        <v>1298.8299999999974</v>
      </c>
    </row>
    <row r="69" spans="1:33" s="87" customFormat="1" ht="30.75">
      <c r="A69" s="84" t="s">
        <v>46</v>
      </c>
      <c r="B69" s="85">
        <v>4002.4999999999927</v>
      </c>
      <c r="C69" s="85">
        <v>1774.5999999999985</v>
      </c>
      <c r="D69" s="85"/>
      <c r="E69" s="85"/>
      <c r="F69" s="85"/>
      <c r="G69" s="85">
        <v>2255.1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2255.1</v>
      </c>
      <c r="AG69" s="102">
        <f aca="true" t="shared" si="16" ref="AG69:AG92">B69+C69-AF69</f>
        <v>3521.9999999999914</v>
      </c>
    </row>
    <row r="70" spans="1:33" s="87" customFormat="1" ht="15" hidden="1">
      <c r="A70" s="84" t="s">
        <v>32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503.39999999999964</v>
      </c>
      <c r="C71" s="98">
        <v>241.49999999999966</v>
      </c>
      <c r="D71" s="98"/>
      <c r="E71" s="98">
        <v>723.2</v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723.2</v>
      </c>
      <c r="AG71" s="102">
        <f t="shared" si="16"/>
        <v>21.69999999999925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1194.7999999999997</v>
      </c>
      <c r="C72" s="85">
        <v>4603.6</v>
      </c>
      <c r="D72" s="85"/>
      <c r="E72" s="85">
        <v>7.2</v>
      </c>
      <c r="F72" s="85">
        <v>87.8</v>
      </c>
      <c r="G72" s="85">
        <v>284.6</v>
      </c>
      <c r="H72" s="85">
        <v>2.2</v>
      </c>
      <c r="I72" s="85">
        <v>141.5</v>
      </c>
      <c r="J72" s="85">
        <v>109.3</v>
      </c>
      <c r="K72" s="85">
        <v>32.6</v>
      </c>
      <c r="L72" s="85">
        <v>25.6</v>
      </c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690.8</v>
      </c>
      <c r="AG72" s="102">
        <f t="shared" si="16"/>
        <v>5107.599999999999</v>
      </c>
    </row>
    <row r="73" spans="1:33" s="87" customFormat="1" ht="15" customHeight="1">
      <c r="A73" s="88" t="s">
        <v>5</v>
      </c>
      <c r="B73" s="85">
        <v>39.099999999999966</v>
      </c>
      <c r="C73" s="85">
        <v>0.09999999999999432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0</v>
      </c>
      <c r="AG73" s="102">
        <f t="shared" si="16"/>
        <v>39.19999999999996</v>
      </c>
    </row>
    <row r="74" spans="1:33" s="87" customFormat="1" ht="15" customHeight="1">
      <c r="A74" s="88" t="s">
        <v>2</v>
      </c>
      <c r="B74" s="85">
        <v>376</v>
      </c>
      <c r="C74" s="85">
        <v>1366.3000000000002</v>
      </c>
      <c r="D74" s="85"/>
      <c r="E74" s="85">
        <v>0.5</v>
      </c>
      <c r="F74" s="85"/>
      <c r="G74" s="85">
        <v>119.4</v>
      </c>
      <c r="H74" s="85"/>
      <c r="I74" s="85">
        <v>16.6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136.5</v>
      </c>
      <c r="AG74" s="102">
        <f t="shared" si="16"/>
        <v>1605.8000000000002</v>
      </c>
    </row>
    <row r="75" spans="1:33" s="87" customFormat="1" ht="15" customHeight="1">
      <c r="A75" s="88" t="s">
        <v>16</v>
      </c>
      <c r="B75" s="85">
        <v>224.00000000000003</v>
      </c>
      <c r="C75" s="85">
        <v>147.3</v>
      </c>
      <c r="D75" s="85"/>
      <c r="E75" s="85">
        <v>6.4</v>
      </c>
      <c r="F75" s="85"/>
      <c r="G75" s="85"/>
      <c r="H75" s="85"/>
      <c r="I75" s="85"/>
      <c r="J75" s="85"/>
      <c r="K75" s="85"/>
      <c r="L75" s="85">
        <v>8.2</v>
      </c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14.6</v>
      </c>
      <c r="AG75" s="102">
        <f t="shared" si="16"/>
        <v>356.70000000000005</v>
      </c>
    </row>
    <row r="76" spans="1:33" s="105" customFormat="1" ht="15">
      <c r="A76" s="104" t="s">
        <v>49</v>
      </c>
      <c r="B76" s="85">
        <v>108.90000000000009</v>
      </c>
      <c r="C76" s="85">
        <v>115.20000000000002</v>
      </c>
      <c r="D76" s="85"/>
      <c r="E76" s="98">
        <v>15.5</v>
      </c>
      <c r="F76" s="98"/>
      <c r="G76" s="98"/>
      <c r="H76" s="98"/>
      <c r="I76" s="98">
        <v>16.9</v>
      </c>
      <c r="J76" s="98"/>
      <c r="K76" s="98">
        <v>6.3</v>
      </c>
      <c r="L76" s="98">
        <v>25.1</v>
      </c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63.8</v>
      </c>
      <c r="AG76" s="102">
        <f t="shared" si="16"/>
        <v>160.30000000000013</v>
      </c>
    </row>
    <row r="77" spans="1:33" s="105" customFormat="1" ht="15">
      <c r="A77" s="88" t="s">
        <v>5</v>
      </c>
      <c r="B77" s="85">
        <v>89.5</v>
      </c>
      <c r="C77" s="85">
        <v>14.600000000000009</v>
      </c>
      <c r="D77" s="85"/>
      <c r="E77" s="98">
        <v>11.2</v>
      </c>
      <c r="F77" s="98"/>
      <c r="G77" s="98"/>
      <c r="H77" s="98"/>
      <c r="I77" s="98"/>
      <c r="J77" s="98"/>
      <c r="K77" s="98"/>
      <c r="L77" s="98">
        <v>25.1</v>
      </c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36.3</v>
      </c>
      <c r="AG77" s="102">
        <f t="shared" si="16"/>
        <v>67.80000000000001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4.5</v>
      </c>
      <c r="C80" s="85">
        <v>12.1</v>
      </c>
      <c r="D80" s="85"/>
      <c r="E80" s="98">
        <v>4.3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4.3</v>
      </c>
      <c r="AG80" s="102">
        <f t="shared" si="16"/>
        <v>12.3</v>
      </c>
    </row>
    <row r="81" spans="1:38" s="105" customFormat="1" ht="15">
      <c r="A81" s="104" t="s">
        <v>50</v>
      </c>
      <c r="B81" s="85">
        <v>51.900000000000006</v>
      </c>
      <c r="C81" s="98">
        <v>49.7</v>
      </c>
      <c r="D81" s="98"/>
      <c r="E81" s="98"/>
      <c r="F81" s="98"/>
      <c r="G81" s="98"/>
      <c r="H81" s="98"/>
      <c r="I81" s="98"/>
      <c r="J81" s="98">
        <v>51.1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51.1</v>
      </c>
      <c r="AG81" s="102">
        <f t="shared" si="16"/>
        <v>50.50000000000001</v>
      </c>
      <c r="AI81" s="106"/>
      <c r="AL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28</v>
      </c>
      <c r="C83" s="98">
        <v>45.10000000000013</v>
      </c>
      <c r="D83" s="98"/>
      <c r="E83" s="98">
        <v>73.1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73.1</v>
      </c>
      <c r="AG83" s="85">
        <f t="shared" si="16"/>
        <v>1.4210854715202004E-13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11755.5</v>
      </c>
      <c r="C89" s="85">
        <v>7479.300000000003</v>
      </c>
      <c r="D89" s="85"/>
      <c r="E89" s="85">
        <v>257.1</v>
      </c>
      <c r="F89" s="85"/>
      <c r="G89" s="85">
        <f>991.9+315.5</f>
        <v>1307.4</v>
      </c>
      <c r="H89" s="85"/>
      <c r="I89" s="85"/>
      <c r="J89" s="85"/>
      <c r="K89" s="85"/>
      <c r="L89" s="85">
        <v>342.5</v>
      </c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1907</v>
      </c>
      <c r="AG89" s="85">
        <f t="shared" si="16"/>
        <v>17327.800000000003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>
        <v>819</v>
      </c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819</v>
      </c>
      <c r="AG90" s="85">
        <f t="shared" si="16"/>
        <v>1638.1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28994.9</v>
      </c>
      <c r="C92" s="85">
        <v>1426.4000000000087</v>
      </c>
      <c r="D92" s="85">
        <f>966.6+120.1</f>
        <v>1086.7</v>
      </c>
      <c r="E92" s="85">
        <v>3270.97</v>
      </c>
      <c r="F92" s="85"/>
      <c r="G92" s="85">
        <v>110</v>
      </c>
      <c r="H92" s="85">
        <f>3875.7+630.5</f>
        <v>4506.2</v>
      </c>
      <c r="I92" s="85">
        <f>5365.3+124.9</f>
        <v>5490.2</v>
      </c>
      <c r="J92" s="85">
        <f>2908.8+496.4+658.7</f>
        <v>4063.9000000000005</v>
      </c>
      <c r="K92" s="85">
        <f>6118.1+1153.3</f>
        <v>7271.400000000001</v>
      </c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25799.370000000003</v>
      </c>
      <c r="AG92" s="85">
        <f t="shared" si="16"/>
        <v>4621.930000000008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165178.41</v>
      </c>
      <c r="C94" s="42">
        <f t="shared" si="17"/>
        <v>87709.34909999999</v>
      </c>
      <c r="D94" s="42">
        <f t="shared" si="17"/>
        <v>1079.7</v>
      </c>
      <c r="E94" s="42">
        <f t="shared" si="17"/>
        <v>5672.369999999999</v>
      </c>
      <c r="F94" s="42">
        <f t="shared" si="17"/>
        <v>3145.1</v>
      </c>
      <c r="G94" s="42">
        <f t="shared" si="17"/>
        <v>7842.199999999999</v>
      </c>
      <c r="H94" s="42">
        <f>H10+H15+H24+H33+H47+H52+H54+H61+H62+H69+H71+H72+H76+H81+H82+H83+H88+H89+H90+H91+H40+H92+H70</f>
        <v>7923.299999999999</v>
      </c>
      <c r="I94" s="42">
        <f t="shared" si="17"/>
        <v>9180.3</v>
      </c>
      <c r="J94" s="42">
        <f t="shared" si="17"/>
        <v>11723.400000000001</v>
      </c>
      <c r="K94" s="42">
        <f t="shared" si="17"/>
        <v>12717.300000000001</v>
      </c>
      <c r="L94" s="42">
        <f t="shared" si="17"/>
        <v>29405.599999999995</v>
      </c>
      <c r="M94" s="42">
        <f t="shared" si="17"/>
        <v>0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88689.26999999999</v>
      </c>
      <c r="AG94" s="58">
        <f>AG10+AG15+AG24+AG33+AG47+AG52+AG54+AG61+AG62+AG69+AG71+AG72+AG76+AG81+AG82+AG83+AG88+AG89+AG90+AG91+AG70+AG40+AG92</f>
        <v>164198.4891</v>
      </c>
    </row>
    <row r="95" spans="1:36" ht="15">
      <c r="A95" s="3" t="s">
        <v>5</v>
      </c>
      <c r="B95" s="22">
        <f aca="true" t="shared" si="18" ref="B95:AD95">B11+B17+B26+B34+B55+B63+B73+B41+B77+B48</f>
        <v>55012.45627999998</v>
      </c>
      <c r="C95" s="22">
        <f t="shared" si="18"/>
        <v>28165.260999999995</v>
      </c>
      <c r="D95" s="22">
        <f t="shared" si="18"/>
        <v>-7</v>
      </c>
      <c r="E95" s="22">
        <f t="shared" si="18"/>
        <v>67.4</v>
      </c>
      <c r="F95" s="22">
        <f t="shared" si="18"/>
        <v>50.6</v>
      </c>
      <c r="G95" s="22">
        <f t="shared" si="18"/>
        <v>41.7</v>
      </c>
      <c r="H95" s="22">
        <f t="shared" si="18"/>
        <v>864.1</v>
      </c>
      <c r="I95" s="22">
        <f t="shared" si="18"/>
        <v>0</v>
      </c>
      <c r="J95" s="22">
        <f t="shared" si="18"/>
        <v>151.6</v>
      </c>
      <c r="K95" s="22">
        <f t="shared" si="18"/>
        <v>13.8</v>
      </c>
      <c r="L95" s="22">
        <f t="shared" si="18"/>
        <v>26636.799999999992</v>
      </c>
      <c r="M95" s="22">
        <f t="shared" si="18"/>
        <v>0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27818.999999999993</v>
      </c>
      <c r="AG95" s="27">
        <f>B95+C95-AF95</f>
        <v>55358.717279999975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14957.948139999986</v>
      </c>
      <c r="C96" s="22">
        <f t="shared" si="19"/>
        <v>12157.444000000003</v>
      </c>
      <c r="D96" s="22">
        <f t="shared" si="19"/>
        <v>0</v>
      </c>
      <c r="E96" s="22">
        <f t="shared" si="19"/>
        <v>14.600000000000001</v>
      </c>
      <c r="F96" s="22">
        <f t="shared" si="19"/>
        <v>2128.7000000000003</v>
      </c>
      <c r="G96" s="22">
        <f t="shared" si="19"/>
        <v>1216.7</v>
      </c>
      <c r="H96" s="22">
        <f t="shared" si="19"/>
        <v>1476.9</v>
      </c>
      <c r="I96" s="22">
        <f t="shared" si="19"/>
        <v>64.9</v>
      </c>
      <c r="J96" s="22">
        <f t="shared" si="19"/>
        <v>364</v>
      </c>
      <c r="K96" s="22">
        <f t="shared" si="19"/>
        <v>410.9</v>
      </c>
      <c r="L96" s="22">
        <f t="shared" si="19"/>
        <v>147.39999999999998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5824.0999999999985</v>
      </c>
      <c r="AG96" s="27">
        <f>B96+C96-AF96</f>
        <v>21291.29213999999</v>
      </c>
      <c r="AJ96" s="6"/>
    </row>
    <row r="97" spans="1:36" ht="15">
      <c r="A97" s="3" t="s">
        <v>3</v>
      </c>
      <c r="B97" s="22">
        <f aca="true" t="shared" si="20" ref="B97:AA97">B18+B27+B42+B64+B78</f>
        <v>4.27</v>
      </c>
      <c r="C97" s="22">
        <f t="shared" si="20"/>
        <v>32.25</v>
      </c>
      <c r="D97" s="22">
        <f t="shared" si="20"/>
        <v>0</v>
      </c>
      <c r="E97" s="22">
        <f t="shared" si="20"/>
        <v>0</v>
      </c>
      <c r="F97" s="22">
        <f t="shared" si="20"/>
        <v>5</v>
      </c>
      <c r="G97" s="22">
        <f t="shared" si="20"/>
        <v>0</v>
      </c>
      <c r="H97" s="22">
        <f t="shared" si="20"/>
        <v>1.2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6.2</v>
      </c>
      <c r="AG97" s="27">
        <f>B97+C97-AF97</f>
        <v>30.319999999999997</v>
      </c>
      <c r="AJ97" s="6"/>
    </row>
    <row r="98" spans="1:36" ht="15">
      <c r="A98" s="3" t="s">
        <v>1</v>
      </c>
      <c r="B98" s="22">
        <f aca="true" t="shared" si="21" ref="B98:AD98">B19+B28+B65+B35+B43+B56+B79</f>
        <v>3589.2480000000032</v>
      </c>
      <c r="C98" s="22">
        <f t="shared" si="21"/>
        <v>2307.194</v>
      </c>
      <c r="D98" s="22">
        <f t="shared" si="21"/>
        <v>0</v>
      </c>
      <c r="E98" s="22">
        <f t="shared" si="21"/>
        <v>0</v>
      </c>
      <c r="F98" s="22">
        <f t="shared" si="21"/>
        <v>325</v>
      </c>
      <c r="G98" s="22">
        <f t="shared" si="21"/>
        <v>315.4</v>
      </c>
      <c r="H98" s="22">
        <f t="shared" si="21"/>
        <v>681.7</v>
      </c>
      <c r="I98" s="22">
        <f t="shared" si="21"/>
        <v>359.4</v>
      </c>
      <c r="J98" s="22">
        <f t="shared" si="21"/>
        <v>9.6</v>
      </c>
      <c r="K98" s="22">
        <f t="shared" si="21"/>
        <v>196.39999999999998</v>
      </c>
      <c r="L98" s="22">
        <f t="shared" si="21"/>
        <v>111.4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1998.9</v>
      </c>
      <c r="AG98" s="27">
        <f>B98+C98-AF98</f>
        <v>3897.5420000000026</v>
      </c>
      <c r="AJ98" s="6"/>
    </row>
    <row r="99" spans="1:36" ht="15">
      <c r="A99" s="3" t="s">
        <v>16</v>
      </c>
      <c r="B99" s="22">
        <f aca="true" t="shared" si="22" ref="B99:X99">B21+B30+B49+B37+B58+B13+B75+B67</f>
        <v>1584.996000000001</v>
      </c>
      <c r="C99" s="22">
        <f t="shared" si="22"/>
        <v>2412.3</v>
      </c>
      <c r="D99" s="22">
        <f t="shared" si="22"/>
        <v>0</v>
      </c>
      <c r="E99" s="22">
        <f t="shared" si="22"/>
        <v>6.4</v>
      </c>
      <c r="F99" s="22">
        <f t="shared" si="22"/>
        <v>40</v>
      </c>
      <c r="G99" s="22">
        <f t="shared" si="22"/>
        <v>1.2</v>
      </c>
      <c r="H99" s="22">
        <f t="shared" si="22"/>
        <v>49.4</v>
      </c>
      <c r="I99" s="22">
        <f t="shared" si="22"/>
        <v>3.9</v>
      </c>
      <c r="J99" s="22">
        <f t="shared" si="22"/>
        <v>0</v>
      </c>
      <c r="K99" s="22">
        <f t="shared" si="22"/>
        <v>207.70000000000002</v>
      </c>
      <c r="L99" s="22">
        <f t="shared" si="22"/>
        <v>8.2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316.8</v>
      </c>
      <c r="AG99" s="27">
        <f>B99+C99-AF99</f>
        <v>3680.496000000001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90029.49158000002</v>
      </c>
      <c r="C100" s="2">
        <f t="shared" si="24"/>
        <v>42634.900099999984</v>
      </c>
      <c r="D100" s="2">
        <f t="shared" si="24"/>
        <v>1086.7</v>
      </c>
      <c r="E100" s="2">
        <f t="shared" si="24"/>
        <v>5583.969999999999</v>
      </c>
      <c r="F100" s="2">
        <f t="shared" si="24"/>
        <v>595.7999999999997</v>
      </c>
      <c r="G100" s="2">
        <f t="shared" si="24"/>
        <v>6267.2</v>
      </c>
      <c r="H100" s="2">
        <f t="shared" si="24"/>
        <v>4850</v>
      </c>
      <c r="I100" s="2">
        <f t="shared" si="24"/>
        <v>8752.1</v>
      </c>
      <c r="J100" s="2">
        <f t="shared" si="24"/>
        <v>11198.2</v>
      </c>
      <c r="K100" s="2">
        <f t="shared" si="24"/>
        <v>11888.500000000002</v>
      </c>
      <c r="L100" s="2">
        <f t="shared" si="24"/>
        <v>2501.800000000003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52724.27</v>
      </c>
      <c r="AG100" s="2">
        <f>AG94-AG95-AG96-AG97-AG98-AG99</f>
        <v>79940.12168000003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2017-12-01T10:11:11Z</cp:lastPrinted>
  <dcterms:created xsi:type="dcterms:W3CDTF">2002-11-05T08:53:00Z</dcterms:created>
  <dcterms:modified xsi:type="dcterms:W3CDTF">2017-12-14T14:48:27Z</dcterms:modified>
  <cp:category/>
  <cp:version/>
  <cp:contentType/>
  <cp:contentStatus/>
</cp:coreProperties>
</file>